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n-s-profile01\desktopusers\jmcguire\PSO\PSO Cyber Security Counsel\Outreach\PSO Cyberscurity Council Core\"/>
    </mc:Choice>
  </mc:AlternateContent>
  <xr:revisionPtr revIDLastSave="0" documentId="8_{510CBF15-D287-4698-B265-082FC0E8F922}" xr6:coauthVersionLast="47" xr6:coauthVersionMax="47" xr10:uidLastSave="{00000000-0000-0000-0000-000000000000}"/>
  <bookViews>
    <workbookView xWindow="-120" yWindow="-120" windowWidth="29040" windowHeight="16440" firstSheet="1" activeTab="1" xr2:uid="{D6594E27-793F-40F5-AA24-849311BFDB0F}"/>
  </bookViews>
  <sheets>
    <sheet name="Data" sheetId="1" state="hidden" r:id="rId1"/>
    <sheet name="Calculator" sheetId="2" r:id="rId2"/>
    <sheet name="Definitions" sheetId="4" r:id="rId3"/>
  </sheets>
  <definedNames>
    <definedName name="Company_Type">Calculator!$B$3</definedName>
    <definedName name="_xlnm.Print_Area" localSheetId="1">Calculator!$B$1:$G$13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 i="2" l="1"/>
  <c r="G32" i="1"/>
  <c r="E32" i="1"/>
  <c r="H25" i="1"/>
  <c r="H24" i="1"/>
  <c r="H23" i="1"/>
  <c r="H22" i="1"/>
  <c r="G25" i="1"/>
  <c r="G24" i="1"/>
  <c r="G23" i="1"/>
  <c r="G22" i="1"/>
  <c r="F25" i="1"/>
  <c r="F24" i="1"/>
  <c r="F23" i="1"/>
  <c r="E24" i="1"/>
  <c r="E23" i="1"/>
  <c r="E22" i="1"/>
  <c r="B8" i="2"/>
  <c r="I15" i="1"/>
  <c r="I16" i="1"/>
  <c r="H15" i="1"/>
  <c r="H16" i="1" s="1"/>
  <c r="G15" i="1"/>
  <c r="G16" i="1"/>
  <c r="F15" i="1"/>
  <c r="F16" i="1"/>
  <c r="E15" i="1"/>
  <c r="E16" i="1"/>
  <c r="F11" i="1"/>
  <c r="F12" i="1" s="1"/>
  <c r="C4" i="2" s="1"/>
  <c r="E11" i="1"/>
  <c r="E12" i="1" s="1"/>
  <c r="B4" i="2" s="1"/>
  <c r="F26" i="1"/>
  <c r="F22" i="1"/>
  <c r="E26" i="1"/>
  <c r="E25" i="1"/>
  <c r="H11" i="1"/>
  <c r="H12" i="1" s="1"/>
  <c r="E4" i="2" s="1"/>
  <c r="G11" i="1"/>
  <c r="G12" i="1" s="1"/>
  <c r="D4" i="2" s="1"/>
  <c r="H28" i="1"/>
  <c r="G28" i="1"/>
  <c r="F28" i="1"/>
  <c r="E28" i="1"/>
  <c r="E29" i="1"/>
  <c r="E30" i="1"/>
  <c r="E19" i="1"/>
  <c r="F19" i="1"/>
  <c r="G29" i="1"/>
  <c r="G30" i="1"/>
  <c r="E18" i="1" l="1"/>
  <c r="F18" i="1" s="1"/>
  <c r="F4" i="2" s="1"/>
  <c r="F5" i="2" s="1"/>
</calcChain>
</file>

<file path=xl/sharedStrings.xml><?xml version="1.0" encoding="utf-8"?>
<sst xmlns="http://schemas.openxmlformats.org/spreadsheetml/2006/main" count="122" uniqueCount="60">
  <si>
    <t>Company Type</t>
  </si>
  <si>
    <t>Score</t>
  </si>
  <si>
    <t>Revenue</t>
  </si>
  <si>
    <t>User Count</t>
  </si>
  <si>
    <t>Facility Count</t>
  </si>
  <si>
    <t>International Facilities</t>
  </si>
  <si>
    <t>Grower</t>
  </si>
  <si>
    <t>Under 1,000,000</t>
  </si>
  <si>
    <t>Under 10</t>
  </si>
  <si>
    <t>1 - 5</t>
  </si>
  <si>
    <t>None</t>
  </si>
  <si>
    <t>Grower Shipper</t>
  </si>
  <si>
    <t>Supplier</t>
  </si>
  <si>
    <t>1,000,000 - 10,000,000</t>
  </si>
  <si>
    <t>10 - 100</t>
  </si>
  <si>
    <t>6 - 50</t>
  </si>
  <si>
    <t>Processor*</t>
  </si>
  <si>
    <t>Shipper</t>
  </si>
  <si>
    <t>10,000,000 - 99,000,000</t>
  </si>
  <si>
    <t>100 - 500</t>
  </si>
  <si>
    <t>51 - 100</t>
  </si>
  <si>
    <t>6 - 100</t>
  </si>
  <si>
    <t>100,000,000 - 500,000,000</t>
  </si>
  <si>
    <t>Greater than 500</t>
  </si>
  <si>
    <t>&gt; 100</t>
  </si>
  <si>
    <t>Greater than 100</t>
  </si>
  <si>
    <t>Greater than 500,000,000</t>
  </si>
  <si>
    <t>COMPANY TYPE</t>
  </si>
  <si>
    <t>REVENUE</t>
  </si>
  <si>
    <t>USER COUNT</t>
  </si>
  <si>
    <t>FACILITY COUNT</t>
  </si>
  <si>
    <t>SCORE</t>
  </si>
  <si>
    <t>WEIGHTED</t>
  </si>
  <si>
    <t>INTERNATIONAL</t>
  </si>
  <si>
    <t>SCORE 1</t>
  </si>
  <si>
    <t>SCORE 2</t>
  </si>
  <si>
    <t>Company</t>
  </si>
  <si>
    <t>User</t>
  </si>
  <si>
    <t>Facility</t>
  </si>
  <si>
    <t>International</t>
  </si>
  <si>
    <t>Category</t>
  </si>
  <si>
    <t>Weighting</t>
  </si>
  <si>
    <t>PSO CYBERSECURITY COUNCIL IMPLEMENTATION TIER CALCULATOR</t>
  </si>
  <si>
    <t>TOTAL</t>
  </si>
  <si>
    <t xml:space="preserve">YOUR IMPLEMENTATION TIER IS </t>
  </si>
  <si>
    <t>IMPLEMENTATION TIER CALCULATOR DEFINITIONS AND RATIONALE</t>
  </si>
  <si>
    <t>The following table defines each Implementation Tier category and the rationale used in the weighting scheme.</t>
  </si>
  <si>
    <t>CATEGORY</t>
  </si>
  <si>
    <t>DEFINITION</t>
  </si>
  <si>
    <t>RATIONALE</t>
  </si>
  <si>
    <t>PRORITY</t>
  </si>
  <si>
    <t>WEIGHT</t>
  </si>
  <si>
    <t>The Company Type category breaks down produce supply companies' by their core competency and primary area of operational focus e.g. growing, shipping or processing. These categorizations are common to the produce industry, are well known and are often used by trade associations such as the International Fresh Produce Association (IFPA) , the Canadian Produce Marketing Association (CPMA) or the Western Growers Association (WGA) in applying standards for food safety, traceability, supply chain best practices etc.</t>
  </si>
  <si>
    <t>The Company Type category carries the highest weighting in the Implementation Tier calculator. The primary rationale for this uses the assumption that the complexity of a companie's operations establishes theoverall size of the attack surface therefore proportionally increasing the companies' risk profile and vulnerability to cyber-intrusion.</t>
  </si>
  <si>
    <t xml:space="preserve">The User Count category is defined as the count of all user accounts with any permissive access to the said companies domain(s). </t>
  </si>
  <si>
    <t>The User Count category carries the second highest weighting in the Implementation Tier calculator. The primary rationale for this is that the greater the number of active user accounts a company supports proportionally increases the number of penetration points or vulnerabilities in a companies' network.</t>
  </si>
  <si>
    <t>The Facility Count category is defined by the count of all facilities having access to a companies' networked federation where the federation can have one or more routable or non-routable domains. The Facility Count includes any standalone facility, whether company owned or a third party trading partner or supplier that has an active network connection to any of the said companies' domain(s).  NOTE: Any location with VPN access to a the companies' network should be included in the total count.  An International selection is included in Facility Type and is weighted the highest regardless of the total count of facilities due to the additional complexity of the attack surface.</t>
  </si>
  <si>
    <t xml:space="preserve">The Facility Count category carries the third highest weighting in the Implementation Tier calculator. The primary rationale for this is that companies' with a greater number of networked facilities increases the attack surface therefore proportionally increasing the number of potential vulnerabilities </t>
  </si>
  <si>
    <t>The Revenue category is defined in a range as an approximate average of the said companies', top line revenue for the prior 3 years.  The Revenue category uses $USD as the unit of measure.</t>
  </si>
  <si>
    <t>The Revenue category carries the fourth highest weighting in the Implementation Tier calculator. The primary rationale for this is that the greater the revenue a company generates, will increase its risk of being targeted by cyber-attack.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</si>
</sst>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8"/>
      <name val="Calibri"/>
      <family val="2"/>
      <scheme val="minor"/>
    </font>
    <font>
      <b/>
      <sz val="14"/>
      <name val="Calibri"/>
      <family val="2"/>
      <scheme val="minor"/>
    </font>
    <font>
      <b/>
      <sz val="20"/>
      <color theme="0"/>
      <name val="Segoe UI"/>
      <family val="2"/>
    </font>
    <font>
      <b/>
      <sz val="14"/>
      <color theme="1"/>
      <name val="Calibri"/>
      <family val="2"/>
      <scheme val="minor"/>
    </font>
    <font>
      <sz val="14"/>
      <color rgb="FF000000"/>
      <name val="Times New Roman"/>
      <family val="1"/>
    </font>
    <font>
      <sz val="11"/>
      <color theme="0"/>
      <name val="Calibri"/>
      <family val="2"/>
      <scheme val="minor"/>
    </font>
    <font>
      <sz val="16"/>
      <color theme="0"/>
      <name val="Segoe UI"/>
      <family val="2"/>
    </font>
    <font>
      <u/>
      <sz val="11"/>
      <color theme="10"/>
      <name val="Calibri"/>
      <family val="2"/>
      <scheme val="minor"/>
    </font>
    <font>
      <sz val="11"/>
      <color theme="1"/>
      <name val="Segoe UI"/>
      <family val="2"/>
    </font>
    <font>
      <b/>
      <u/>
      <sz val="11"/>
      <color theme="10"/>
      <name val="Segoe UI"/>
      <family val="2"/>
    </font>
    <font>
      <b/>
      <sz val="16"/>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FF"/>
        <bgColor indexed="64"/>
      </patternFill>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cellStyleXfs>
  <cellXfs count="39">
    <xf numFmtId="0" fontId="0" fillId="0" borderId="0" xfId="0"/>
    <xf numFmtId="0" fontId="0" fillId="0" borderId="0" xfId="0" applyAlignment="1">
      <alignment horizontal="left"/>
    </xf>
    <xf numFmtId="0" fontId="2" fillId="0" borderId="0" xfId="0" applyFont="1"/>
    <xf numFmtId="49" fontId="0" fillId="0" borderId="0" xfId="0" applyNumberFormat="1"/>
    <xf numFmtId="0" fontId="0" fillId="2" borderId="0" xfId="0" applyFill="1"/>
    <xf numFmtId="49" fontId="0" fillId="0" borderId="0" xfId="0" applyNumberFormat="1" applyAlignment="1">
      <alignment horizontal="left"/>
    </xf>
    <xf numFmtId="0" fontId="3" fillId="2" borderId="1" xfId="0" applyFont="1" applyFill="1" applyBorder="1" applyAlignment="1">
      <alignment horizontal="center" vertical="center"/>
    </xf>
    <xf numFmtId="0" fontId="0" fillId="0" borderId="1" xfId="0" applyBorder="1"/>
    <xf numFmtId="0" fontId="0" fillId="0" borderId="1" xfId="0" applyBorder="1" applyAlignment="1">
      <alignment horizontal="left"/>
    </xf>
    <xf numFmtId="1" fontId="0" fillId="2" borderId="0" xfId="0" applyNumberFormat="1" applyFill="1"/>
    <xf numFmtId="0" fontId="5" fillId="3" borderId="1" xfId="0" applyFont="1" applyFill="1" applyBorder="1" applyAlignment="1">
      <alignment horizontal="center" vertical="center"/>
    </xf>
    <xf numFmtId="0" fontId="0" fillId="4" borderId="0" xfId="0" applyFill="1"/>
    <xf numFmtId="49" fontId="3" fillId="2" borderId="1" xfId="0" applyNumberFormat="1" applyFont="1" applyFill="1" applyBorder="1" applyAlignment="1">
      <alignment horizontal="center" vertical="center"/>
    </xf>
    <xf numFmtId="43" fontId="0" fillId="0" borderId="0" xfId="1" applyFont="1" applyAlignment="1">
      <alignment horizontal="left"/>
    </xf>
    <xf numFmtId="43" fontId="0" fillId="0" borderId="0" xfId="1" applyFont="1"/>
    <xf numFmtId="2" fontId="0" fillId="0" borderId="0" xfId="1" applyNumberFormat="1" applyFont="1"/>
    <xf numFmtId="0" fontId="4" fillId="2" borderId="1" xfId="0" applyFont="1" applyFill="1" applyBorder="1" applyAlignment="1">
      <alignment horizontal="center" vertical="center"/>
    </xf>
    <xf numFmtId="2" fontId="0" fillId="0" borderId="0" xfId="0" applyNumberFormat="1"/>
    <xf numFmtId="43" fontId="0" fillId="0" borderId="1" xfId="0" applyNumberFormat="1" applyBorder="1" applyAlignment="1">
      <alignment horizontal="left"/>
    </xf>
    <xf numFmtId="43" fontId="0" fillId="0" borderId="1" xfId="0" applyNumberFormat="1" applyBorder="1"/>
    <xf numFmtId="2" fontId="0" fillId="0" borderId="1" xfId="0" applyNumberFormat="1" applyBorder="1" applyAlignment="1">
      <alignment horizontal="left"/>
    </xf>
    <xf numFmtId="2" fontId="0" fillId="0" borderId="1" xfId="0" applyNumberFormat="1" applyBorder="1"/>
    <xf numFmtId="43" fontId="0" fillId="0" borderId="1" xfId="1" applyFont="1" applyBorder="1"/>
    <xf numFmtId="43" fontId="0" fillId="0" borderId="1" xfId="1" applyFont="1" applyBorder="1" applyAlignment="1">
      <alignment horizontal="left"/>
    </xf>
    <xf numFmtId="0" fontId="6" fillId="2" borderId="0" xfId="0" applyFont="1" applyFill="1"/>
    <xf numFmtId="0" fontId="0" fillId="2" borderId="0" xfId="0" applyFill="1" applyAlignment="1">
      <alignment vertical="center"/>
    </xf>
    <xf numFmtId="0" fontId="7" fillId="2" borderId="0" xfId="0" applyFont="1" applyFill="1"/>
    <xf numFmtId="0" fontId="9" fillId="5" borderId="0" xfId="0" applyFont="1" applyFill="1" applyAlignment="1">
      <alignment horizontal="center" vertical="center" wrapText="1"/>
    </xf>
    <xf numFmtId="0" fontId="8" fillId="5" borderId="0" xfId="0" applyFont="1" applyFill="1" applyAlignment="1">
      <alignment horizontal="center" vertical="center"/>
    </xf>
    <xf numFmtId="0" fontId="5" fillId="3" borderId="1" xfId="2" applyFont="1" applyFill="1" applyBorder="1" applyAlignment="1">
      <alignment horizontal="center" vertical="center"/>
    </xf>
    <xf numFmtId="0" fontId="11" fillId="3" borderId="0" xfId="0" applyFont="1" applyFill="1"/>
    <xf numFmtId="0" fontId="12" fillId="2" borderId="0" xfId="2"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xf>
    <xf numFmtId="0" fontId="11" fillId="2" borderId="0" xfId="0" applyFont="1" applyFill="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5" borderId="5" xfId="0" applyFont="1" applyFill="1" applyBorder="1" applyAlignment="1">
      <alignment horizontal="center" vertical="center"/>
    </xf>
  </cellXfs>
  <cellStyles count="3">
    <cellStyle name="Comma" xfId="1" builtinId="3"/>
    <cellStyle name="Hyperlink" xfId="2" builtinId="8"/>
    <cellStyle name="Normal" xfId="0" builtinId="0"/>
  </cellStyles>
  <dxfs count="29">
    <dxf>
      <font>
        <strike val="0"/>
        <outline val="0"/>
        <shadow val="0"/>
        <vertAlign val="baseline"/>
        <sz val="11"/>
        <name val="Segoe UI"/>
        <family val="2"/>
        <scheme val="none"/>
      </font>
      <fill>
        <patternFill patternType="solid">
          <fgColor indexed="64"/>
          <bgColor theme="0"/>
        </patternFill>
      </fill>
      <alignment horizontal="center" vertical="center" textRotation="0" wrapText="0" indent="0" justifyLastLine="0" shrinkToFit="0" readingOrder="0"/>
    </dxf>
    <dxf>
      <font>
        <strike val="0"/>
        <outline val="0"/>
        <shadow val="0"/>
        <vertAlign val="baseline"/>
        <sz val="11"/>
        <name val="Segoe UI"/>
        <family val="2"/>
        <scheme val="none"/>
      </font>
      <fill>
        <patternFill patternType="solid">
          <fgColor indexed="64"/>
          <bgColor theme="0"/>
        </patternFill>
      </fill>
      <alignment horizontal="general" vertical="center" textRotation="0" wrapText="0" indent="0" justifyLastLine="0" shrinkToFit="0" readingOrder="0"/>
    </dxf>
    <dxf>
      <font>
        <strike val="0"/>
        <outline val="0"/>
        <shadow val="0"/>
        <vertAlign val="baseline"/>
        <sz val="11"/>
        <name val="Segoe UI"/>
        <family val="2"/>
        <scheme val="none"/>
      </font>
      <fill>
        <patternFill patternType="solid">
          <fgColor indexed="64"/>
          <bgColor theme="0"/>
        </patternFill>
      </fill>
    </dxf>
    <dxf>
      <font>
        <strike val="0"/>
        <outline val="0"/>
        <shadow val="0"/>
        <vertAlign val="baseline"/>
        <sz val="11"/>
        <name val="Segoe UI"/>
        <family val="2"/>
        <scheme val="none"/>
      </font>
      <fill>
        <patternFill patternType="solid">
          <fgColor indexed="64"/>
          <bgColor theme="0"/>
        </patternFill>
      </fill>
      <alignment horizontal="general" vertical="center" textRotation="0" indent="0" justifyLastLine="0" shrinkToFit="0" readingOrder="0"/>
    </dxf>
    <dxf>
      <font>
        <b/>
        <strike val="0"/>
        <outline val="0"/>
        <shadow val="0"/>
        <vertAlign val="baseline"/>
        <sz val="11"/>
        <name val="Segoe UI"/>
        <family val="2"/>
        <scheme val="none"/>
      </font>
      <fill>
        <patternFill patternType="solid">
          <fgColor indexed="64"/>
          <bgColor theme="0"/>
        </patternFill>
      </fill>
    </dxf>
    <dxf>
      <font>
        <strike val="0"/>
        <outline val="0"/>
        <shadow val="0"/>
        <vertAlign val="baseline"/>
        <sz val="11"/>
        <name val="Segoe UI"/>
        <family val="2"/>
        <scheme val="none"/>
      </font>
      <fill>
        <patternFill patternType="solid">
          <fgColor indexed="64"/>
          <bgColor theme="0"/>
        </patternFill>
      </fill>
    </dxf>
    <dxf>
      <font>
        <strike val="0"/>
        <outline val="0"/>
        <shadow val="0"/>
        <vertAlign val="baseline"/>
        <sz val="11"/>
        <name val="Segoe UI"/>
        <family val="2"/>
        <scheme val="none"/>
      </font>
      <fill>
        <patternFill patternType="solid">
          <fgColor indexed="64"/>
          <bgColor theme="4"/>
        </patternFill>
      </fill>
    </dxf>
    <dxf>
      <font>
        <color rgb="FF9C0006"/>
      </font>
      <fill>
        <patternFill>
          <bgColor theme="6" tint="0.79998168889431442"/>
        </patternFill>
      </fill>
    </dxf>
    <dxf>
      <font>
        <color rgb="FF006100"/>
      </font>
      <fill>
        <patternFill>
          <bgColor theme="9" tint="0.79998168889431442"/>
        </patternFill>
      </fill>
    </dxf>
    <dxf>
      <font>
        <color theme="1"/>
      </font>
      <fill>
        <patternFill>
          <bgColor theme="4" tint="0.79998168889431442"/>
        </patternFill>
      </fill>
    </dxf>
    <dxf>
      <numFmt numFmtId="2" formatCode="0.00"/>
    </dxf>
    <dxf>
      <font>
        <b val="0"/>
        <i val="0"/>
        <strike val="0"/>
        <condense val="0"/>
        <extend val="0"/>
        <outline val="0"/>
        <shadow val="0"/>
        <u val="none"/>
        <vertAlign val="baseline"/>
        <sz val="11"/>
        <color theme="1"/>
        <name val="Calibri"/>
        <family val="2"/>
        <scheme val="minor"/>
      </font>
    </dxf>
    <dxf>
      <numFmt numFmtId="30"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2" formatCode="0.00"/>
    </dxf>
    <dxf>
      <numFmt numFmtId="30" formatCode="@"/>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1905000</xdr:colOff>
      <xdr:row>4</xdr:row>
      <xdr:rowOff>104775</xdr:rowOff>
    </xdr:from>
    <xdr:to>
      <xdr:col>4</xdr:col>
      <xdr:colOff>2569083</xdr:colOff>
      <xdr:row>4</xdr:row>
      <xdr:rowOff>589407</xdr:rowOff>
    </xdr:to>
    <xdr:sp macro="" textlink="">
      <xdr:nvSpPr>
        <xdr:cNvPr id="2" name="Arrow: Right 1">
          <a:extLst>
            <a:ext uri="{FF2B5EF4-FFF2-40B4-BE49-F238E27FC236}">
              <a16:creationId xmlns:a16="http://schemas.microsoft.com/office/drawing/2014/main" id="{C7CC1CFA-9BA5-49F6-B3C0-B2D9CF6AAD3D}"/>
            </a:ext>
          </a:extLst>
        </xdr:cNvPr>
        <xdr:cNvSpPr/>
      </xdr:nvSpPr>
      <xdr:spPr>
        <a:xfrm>
          <a:off x="8058150" y="1866900"/>
          <a:ext cx="2902458"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104904</xdr:colOff>
      <xdr:row>4</xdr:row>
      <xdr:rowOff>19050</xdr:rowOff>
    </xdr:from>
    <xdr:to>
      <xdr:col>1</xdr:col>
      <xdr:colOff>1571625</xdr:colOff>
      <xdr:row>4</xdr:row>
      <xdr:rowOff>618704</xdr:rowOff>
    </xdr:to>
    <xdr:pic>
      <xdr:nvPicPr>
        <xdr:cNvPr id="3" name="Picture 2">
          <a:extLst>
            <a:ext uri="{FF2B5EF4-FFF2-40B4-BE49-F238E27FC236}">
              <a16:creationId xmlns:a16="http://schemas.microsoft.com/office/drawing/2014/main" id="{E6EC2513-A2AB-49DD-8661-BFF4A0988391}"/>
            </a:ext>
            <a:ext uri="{147F2762-F138-4A5C-976F-8EAC2B608ADB}">
              <a16:predDERef xmlns:a16="http://schemas.microsoft.com/office/drawing/2014/main" pred="{C7CC1CFA-9BA5-49F6-B3C0-B2D9CF6AAD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504" y="1781175"/>
          <a:ext cx="1466721" cy="599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85725</xdr:rowOff>
    </xdr:from>
    <xdr:to>
      <xdr:col>4</xdr:col>
      <xdr:colOff>875146</xdr:colOff>
      <xdr:row>3</xdr:row>
      <xdr:rowOff>142875</xdr:rowOff>
    </xdr:to>
    <xdr:pic>
      <xdr:nvPicPr>
        <xdr:cNvPr id="2" name="Picture 1">
          <a:extLst>
            <a:ext uri="{FF2B5EF4-FFF2-40B4-BE49-F238E27FC236}">
              <a16:creationId xmlns:a16="http://schemas.microsoft.com/office/drawing/2014/main" id="{F5787A64-9AB6-4DF0-AE47-D485EA831261}"/>
            </a:ext>
          </a:extLst>
        </xdr:cNvPr>
        <xdr:cNvPicPr>
          <a:picLocks noChangeAspect="1"/>
        </xdr:cNvPicPr>
      </xdr:nvPicPr>
      <xdr:blipFill>
        <a:blip xmlns:r="http://schemas.openxmlformats.org/officeDocument/2006/relationships" r:embed="rId1"/>
        <a:stretch>
          <a:fillRect/>
        </a:stretch>
      </xdr:blipFill>
      <xdr:spPr>
        <a:xfrm>
          <a:off x="12144375" y="85725"/>
          <a:ext cx="1808596" cy="742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BBF440-53AB-4B87-B7C7-37EE7EB49241}" name="Table1" displayName="Table1" ref="A1:B6" totalsRowShown="0">
  <autoFilter ref="A1:B6" xr:uid="{35BBF440-53AB-4B87-B7C7-37EE7EB49241}"/>
  <sortState xmlns:xlrd2="http://schemas.microsoft.com/office/spreadsheetml/2017/richdata2" ref="A2:B6">
    <sortCondition ref="A2:A6"/>
  </sortState>
  <tableColumns count="2">
    <tableColumn id="1" xr3:uid="{A75DE98A-39F6-4D67-9443-F6282A2458BF}" name="Company Type" dataDxfId="28"/>
    <tableColumn id="2" xr3:uid="{1E930D85-2197-4ABA-8A1C-179C07E6A4E3}" name="Score" dataDxfId="27"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08D5D3-6DDF-4C3B-82E1-168CD1651E77}" name="Table2" displayName="Table2" ref="A8:B13" totalsRowShown="0" headerRowDxfId="26" dataDxfId="25">
  <autoFilter ref="A8:B13" xr:uid="{1108D5D3-6DDF-4C3B-82E1-168CD1651E77}"/>
  <sortState xmlns:xlrd2="http://schemas.microsoft.com/office/spreadsheetml/2017/richdata2" ref="A9:B13">
    <sortCondition ref="A9:A13"/>
  </sortState>
  <tableColumns count="2">
    <tableColumn id="1" xr3:uid="{A8692144-7EF8-4D3F-BCDB-0573309DE535}" name="Revenue" dataDxfId="24"/>
    <tableColumn id="2" xr3:uid="{8BDF78F4-30A6-43AE-82FF-517D5AF21635}" name="Score" dataDxfId="23"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1D751C-3F53-4E71-AC1C-DE8F69CCF77C}" name="Table3" displayName="Table3" ref="A15:B19" totalsRowShown="0" headerRowDxfId="22" dataDxfId="21">
  <autoFilter ref="A15:B19" xr:uid="{341D751C-3F53-4E71-AC1C-DE8F69CCF77C}"/>
  <sortState xmlns:xlrd2="http://schemas.microsoft.com/office/spreadsheetml/2017/richdata2" ref="A16:B19">
    <sortCondition ref="A16:A19"/>
  </sortState>
  <tableColumns count="2">
    <tableColumn id="1" xr3:uid="{4C490E60-6D38-4D32-9AE1-3C2C3680C57B}" name="User Count" dataDxfId="20"/>
    <tableColumn id="2" xr3:uid="{B1C52D77-2641-4F85-8796-8BADC12EFB4A}" name="Score" dataDxfId="19"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A2BC1E0-0A24-438F-AF35-A6E5CEE7B1FC}" name="Table4" displayName="Table4" ref="A21:B25" totalsRowShown="0">
  <autoFilter ref="A21:B25" xr:uid="{FA2BC1E0-0A24-438F-AF35-A6E5CEE7B1FC}"/>
  <sortState xmlns:xlrd2="http://schemas.microsoft.com/office/spreadsheetml/2017/richdata2" ref="A22:B25">
    <sortCondition ref="A22:A25"/>
  </sortState>
  <tableColumns count="2">
    <tableColumn id="1" xr3:uid="{E6CB78F0-9490-4BE3-99C7-BA665D984AD2}" name="Facility Count" dataDxfId="18"/>
    <tableColumn id="2" xr3:uid="{8785AC16-5CF8-4554-A990-F74E3820A28C}" name="Score" dataDxfId="17"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B7C6F66-17FC-41ED-A086-FFEFDB2DB41A}" name="Table5" displayName="Table5" ref="A33:B38" totalsRowShown="0" headerRowDxfId="16" dataDxfId="15">
  <autoFilter ref="A33:B38" xr:uid="{4B7C6F66-17FC-41ED-A086-FFEFDB2DB41A}"/>
  <sortState xmlns:xlrd2="http://schemas.microsoft.com/office/spreadsheetml/2017/richdata2" ref="A34:B37">
    <sortCondition ref="A33:A37"/>
  </sortState>
  <tableColumns count="2">
    <tableColumn id="1" xr3:uid="{63346DB7-07D6-40FA-89D3-C1200F0F88B1}" name="Category" dataDxfId="14"/>
    <tableColumn id="2" xr3:uid="{BF8EED30-BDF1-4656-8C0B-6717A0275657}" name="Weighting" dataDxfId="13"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E8DE7A2-F0A2-44E2-9C70-34045BCFD00C}" name="Table8" displayName="Table8" ref="A27:B31" totalsRowShown="0">
  <autoFilter ref="A27:B31" xr:uid="{0E8DE7A2-F0A2-44E2-9C70-34045BCFD00C}"/>
  <sortState xmlns:xlrd2="http://schemas.microsoft.com/office/spreadsheetml/2017/richdata2" ref="A28:B31">
    <sortCondition ref="A28:A31"/>
  </sortState>
  <tableColumns count="2">
    <tableColumn id="1" xr3:uid="{E6CCB092-770F-4310-A83C-01422130453C}" name="International Facilities" dataDxfId="12"/>
    <tableColumn id="2" xr3:uid="{F7F760CF-BBCF-4319-B70B-61BA0EDA85D5}" name="Score" dataDxfId="11"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2C43EB3-7A2D-492C-A55C-09E1E049910A}" name="Table9" displayName="Table9" ref="A40:B44" totalsRowShown="0">
  <autoFilter ref="A40:B44" xr:uid="{F2C43EB3-7A2D-492C-A55C-09E1E049910A}"/>
  <tableColumns count="2">
    <tableColumn id="1" xr3:uid="{73568F4C-C13B-4002-87B1-67667AC0FD7A}" name="Category"/>
    <tableColumn id="2" xr3:uid="{E92DD93A-13FA-436B-91CE-3C7FB98C984C}" name="Weighting" dataDxfId="10"/>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86B33E8-C469-41E7-A781-7674D6BDFE88}" name="Table10" displayName="Table10" ref="A5:E9" totalsRowShown="0" headerRowDxfId="6" dataDxfId="5">
  <autoFilter ref="A5:E9" xr:uid="{986B33E8-C469-41E7-A781-7674D6BDFE88}"/>
  <tableColumns count="5">
    <tableColumn id="1" xr3:uid="{A4633E11-1D82-4173-B6F5-3C4E709D7AD8}" name="CATEGORY" dataDxfId="4"/>
    <tableColumn id="2" xr3:uid="{E75B232D-127C-43B5-97AF-16C91DC78438}" name="DEFINITION" dataDxfId="3"/>
    <tableColumn id="3" xr3:uid="{3C4B02B4-F7CD-43E3-8DE0-DED228ACBBBF}" name="RATIONALE" dataDxfId="2"/>
    <tableColumn id="4" xr3:uid="{11210C8E-2B66-49E1-9BC9-C6D97F0997AE}" name="PRORITY" dataDxfId="1"/>
    <tableColumn id="5" xr3:uid="{F0CB8D83-A3D1-43E0-909C-8E626C9C5601}" name="WEIGHT"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9F46E-5C3B-40BD-B90D-5E1FB4B716A4}">
  <dimension ref="A1:M44"/>
  <sheetViews>
    <sheetView workbookViewId="0">
      <selection activeCell="I30" sqref="I30"/>
    </sheetView>
  </sheetViews>
  <sheetFormatPr defaultRowHeight="15" x14ac:dyDescent="0.25"/>
  <cols>
    <col min="1" max="1" width="31.28515625" customWidth="1"/>
    <col min="2" max="2" width="14.85546875" bestFit="1" customWidth="1"/>
    <col min="4" max="4" width="17.7109375" bestFit="1" customWidth="1"/>
    <col min="5" max="5" width="26" bestFit="1" customWidth="1"/>
    <col min="6" max="6" width="23.5703125" bestFit="1" customWidth="1"/>
    <col min="7" max="7" width="20" customWidth="1"/>
    <col min="8" max="8" width="25" customWidth="1"/>
    <col min="9" max="9" width="18.85546875" customWidth="1"/>
    <col min="12" max="12" width="13.140625" style="1" bestFit="1" customWidth="1"/>
    <col min="13" max="13" width="12.28515625" style="1" customWidth="1"/>
  </cols>
  <sheetData>
    <row r="1" spans="1:9" x14ac:dyDescent="0.25">
      <c r="A1" t="s">
        <v>0</v>
      </c>
      <c r="B1" s="1" t="s">
        <v>1</v>
      </c>
      <c r="C1" s="1"/>
      <c r="D1" s="2" t="s">
        <v>0</v>
      </c>
      <c r="E1" s="2" t="s">
        <v>2</v>
      </c>
      <c r="F1" s="2" t="s">
        <v>3</v>
      </c>
      <c r="G1" s="2" t="s">
        <v>4</v>
      </c>
      <c r="H1" s="2" t="s">
        <v>5</v>
      </c>
    </row>
    <row r="2" spans="1:9" x14ac:dyDescent="0.25">
      <c r="A2" s="3" t="s">
        <v>6</v>
      </c>
      <c r="B2" s="13">
        <v>1</v>
      </c>
      <c r="C2" s="1"/>
      <c r="D2" t="s">
        <v>6</v>
      </c>
      <c r="E2" t="s">
        <v>7</v>
      </c>
      <c r="F2" t="s">
        <v>8</v>
      </c>
      <c r="G2" s="5" t="s">
        <v>9</v>
      </c>
      <c r="H2" s="3" t="s">
        <v>10</v>
      </c>
    </row>
    <row r="3" spans="1:9" x14ac:dyDescent="0.25">
      <c r="A3" s="3" t="s">
        <v>11</v>
      </c>
      <c r="B3" s="13">
        <v>4</v>
      </c>
      <c r="C3" s="1"/>
      <c r="D3" t="s">
        <v>12</v>
      </c>
      <c r="E3" t="s">
        <v>13</v>
      </c>
      <c r="F3" t="s">
        <v>14</v>
      </c>
      <c r="G3" s="5" t="s">
        <v>15</v>
      </c>
      <c r="H3" s="3" t="s">
        <v>9</v>
      </c>
    </row>
    <row r="4" spans="1:9" x14ac:dyDescent="0.25">
      <c r="A4" s="3" t="s">
        <v>16</v>
      </c>
      <c r="B4" s="13">
        <v>5</v>
      </c>
      <c r="C4" s="1"/>
      <c r="D4" t="s">
        <v>17</v>
      </c>
      <c r="E4" t="s">
        <v>18</v>
      </c>
      <c r="F4" t="s">
        <v>19</v>
      </c>
      <c r="G4" s="5" t="s">
        <v>20</v>
      </c>
      <c r="H4" s="3" t="s">
        <v>21</v>
      </c>
    </row>
    <row r="5" spans="1:9" x14ac:dyDescent="0.25">
      <c r="A5" s="3" t="s">
        <v>17</v>
      </c>
      <c r="B5" s="13">
        <v>3</v>
      </c>
      <c r="C5" s="1"/>
      <c r="D5" t="s">
        <v>11</v>
      </c>
      <c r="E5" t="s">
        <v>22</v>
      </c>
      <c r="F5" t="s">
        <v>23</v>
      </c>
      <c r="G5" s="5" t="s">
        <v>24</v>
      </c>
      <c r="H5" s="3" t="s">
        <v>25</v>
      </c>
    </row>
    <row r="6" spans="1:9" x14ac:dyDescent="0.25">
      <c r="A6" s="3" t="s">
        <v>12</v>
      </c>
      <c r="B6" s="13">
        <v>2</v>
      </c>
      <c r="C6" s="1"/>
      <c r="D6" t="s">
        <v>16</v>
      </c>
      <c r="E6" t="s">
        <v>26</v>
      </c>
      <c r="F6" s="1"/>
      <c r="G6" s="1"/>
    </row>
    <row r="8" spans="1:9" x14ac:dyDescent="0.25">
      <c r="A8" s="1" t="s">
        <v>2</v>
      </c>
      <c r="B8" s="1" t="s">
        <v>1</v>
      </c>
    </row>
    <row r="9" spans="1:9" x14ac:dyDescent="0.25">
      <c r="A9" s="1" t="s">
        <v>13</v>
      </c>
      <c r="B9" s="13">
        <v>2</v>
      </c>
    </row>
    <row r="10" spans="1:9" x14ac:dyDescent="0.25">
      <c r="A10" s="1" t="s">
        <v>18</v>
      </c>
      <c r="B10" s="13">
        <v>3</v>
      </c>
      <c r="D10" s="7"/>
      <c r="E10" s="8" t="s">
        <v>27</v>
      </c>
      <c r="F10" s="8" t="s">
        <v>28</v>
      </c>
      <c r="G10" s="8" t="s">
        <v>29</v>
      </c>
      <c r="H10" s="8" t="s">
        <v>30</v>
      </c>
      <c r="I10" s="8"/>
    </row>
    <row r="11" spans="1:9" x14ac:dyDescent="0.25">
      <c r="A11" s="1" t="s">
        <v>22</v>
      </c>
      <c r="B11" s="13">
        <v>4</v>
      </c>
      <c r="D11" s="7" t="s">
        <v>31</v>
      </c>
      <c r="E11" s="8">
        <f>VLOOKUP(Calculator!B3,Table1[#All],2,FALSE)</f>
        <v>2</v>
      </c>
      <c r="F11" s="8">
        <f>VLOOKUP(Calculator!C3,Table2[#All],2,FALSE)</f>
        <v>3</v>
      </c>
      <c r="G11" s="8">
        <f>VLOOKUP(Calculator!D3,Table3[#All],2,FALSE)</f>
        <v>4</v>
      </c>
      <c r="H11" s="8">
        <f>VLOOKUP(Calculator!E3,Table4[#All],2,FALSE)</f>
        <v>4</v>
      </c>
      <c r="I11" s="7"/>
    </row>
    <row r="12" spans="1:9" x14ac:dyDescent="0.25">
      <c r="A12" s="1" t="s">
        <v>26</v>
      </c>
      <c r="B12" s="13">
        <v>5</v>
      </c>
      <c r="D12" s="7" t="s">
        <v>32</v>
      </c>
      <c r="E12" s="18">
        <f>SUM(E11*B41)</f>
        <v>80</v>
      </c>
      <c r="F12" s="8">
        <f>SUM(F11*B43)</f>
        <v>30</v>
      </c>
      <c r="G12" s="8">
        <f>SUM(G11*B44)</f>
        <v>120</v>
      </c>
      <c r="H12" s="18">
        <f>SUM(H11*B42)</f>
        <v>80</v>
      </c>
      <c r="I12" s="19"/>
    </row>
    <row r="13" spans="1:9" x14ac:dyDescent="0.25">
      <c r="A13" s="1" t="s">
        <v>7</v>
      </c>
      <c r="B13" s="13">
        <v>1</v>
      </c>
    </row>
    <row r="14" spans="1:9" x14ac:dyDescent="0.25">
      <c r="D14" s="7"/>
      <c r="E14" s="8" t="s">
        <v>27</v>
      </c>
      <c r="F14" s="8" t="s">
        <v>28</v>
      </c>
      <c r="G14" s="8" t="s">
        <v>29</v>
      </c>
      <c r="H14" s="8" t="s">
        <v>30</v>
      </c>
      <c r="I14" s="8" t="s">
        <v>33</v>
      </c>
    </row>
    <row r="15" spans="1:9" x14ac:dyDescent="0.25">
      <c r="A15" s="1" t="s">
        <v>3</v>
      </c>
      <c r="B15" s="1" t="s">
        <v>1</v>
      </c>
      <c r="D15" s="7" t="s">
        <v>31</v>
      </c>
      <c r="E15" s="20" t="e">
        <f>VLOOKUP(#REF!,Table1[#All],2,FALSE)</f>
        <v>#REF!</v>
      </c>
      <c r="F15" s="20" t="e">
        <f>VLOOKUP(#REF!,Table2[#All],2,FALSE)</f>
        <v>#REF!</v>
      </c>
      <c r="G15" s="20" t="e">
        <f>VLOOKUP(#REF!,Table3[#All],2,FALSE)</f>
        <v>#REF!</v>
      </c>
      <c r="H15" s="20" t="e">
        <f>VLOOKUP(#REF!,Table4[#All],2,FALSE)</f>
        <v>#REF!</v>
      </c>
      <c r="I15" s="21" t="e">
        <f>VLOOKUP(#REF!,Table8[#All],2,FALSE)</f>
        <v>#REF!</v>
      </c>
    </row>
    <row r="16" spans="1:9" x14ac:dyDescent="0.25">
      <c r="A16" s="1" t="s">
        <v>14</v>
      </c>
      <c r="B16" s="13">
        <v>2</v>
      </c>
      <c r="D16" s="7" t="s">
        <v>32</v>
      </c>
      <c r="E16" s="20" t="e">
        <f>SUM(E15*B34)</f>
        <v>#REF!</v>
      </c>
      <c r="F16" s="20" t="e">
        <f>SUM(F15*B36)</f>
        <v>#REF!</v>
      </c>
      <c r="G16" s="20" t="e">
        <f>SUM(G15*B37)</f>
        <v>#REF!</v>
      </c>
      <c r="H16" s="20" t="e">
        <f>SUM(H15*B35)</f>
        <v>#REF!</v>
      </c>
      <c r="I16" s="21" t="e">
        <f>SUM(I15*B38)</f>
        <v>#REF!</v>
      </c>
    </row>
    <row r="17" spans="1:8" x14ac:dyDescent="0.25">
      <c r="A17" s="1" t="s">
        <v>19</v>
      </c>
      <c r="B17" s="13">
        <v>3</v>
      </c>
    </row>
    <row r="18" spans="1:8" x14ac:dyDescent="0.25">
      <c r="A18" s="1" t="s">
        <v>23</v>
      </c>
      <c r="B18" s="13">
        <v>4</v>
      </c>
      <c r="D18" t="s">
        <v>34</v>
      </c>
      <c r="E18">
        <f>SUM(Calculator!B4:E4)</f>
        <v>310</v>
      </c>
      <c r="F18">
        <f>IF(E18=0,"YOUR COMPANIE'S SCORE",E18)</f>
        <v>310</v>
      </c>
    </row>
    <row r="19" spans="1:8" x14ac:dyDescent="0.25">
      <c r="A19" s="1" t="s">
        <v>8</v>
      </c>
      <c r="B19" s="13">
        <v>1</v>
      </c>
      <c r="D19" t="s">
        <v>35</v>
      </c>
      <c r="E19" t="e">
        <f>SUM(#REF!)</f>
        <v>#REF!</v>
      </c>
      <c r="F19" t="e">
        <f>IF(E19=0,"YOUR COMPANIE'S SCORE",E19)</f>
        <v>#REF!</v>
      </c>
    </row>
    <row r="21" spans="1:8" x14ac:dyDescent="0.25">
      <c r="A21" t="s">
        <v>4</v>
      </c>
      <c r="B21" t="s">
        <v>1</v>
      </c>
    </row>
    <row r="22" spans="1:8" x14ac:dyDescent="0.25">
      <c r="A22" s="5" t="s">
        <v>9</v>
      </c>
      <c r="B22" s="15">
        <v>1</v>
      </c>
      <c r="D22" s="7" t="s">
        <v>36</v>
      </c>
      <c r="E22" s="22">
        <f>B4*B34</f>
        <v>250</v>
      </c>
      <c r="F22" s="22">
        <f>B2*B34</f>
        <v>50</v>
      </c>
      <c r="G22" s="19">
        <f>B41*B4</f>
        <v>200</v>
      </c>
      <c r="H22" s="19">
        <f>B2*B41</f>
        <v>40</v>
      </c>
    </row>
    <row r="23" spans="1:8" x14ac:dyDescent="0.25">
      <c r="A23" s="5" t="s">
        <v>15</v>
      </c>
      <c r="B23" s="15">
        <v>2</v>
      </c>
      <c r="D23" s="7" t="s">
        <v>2</v>
      </c>
      <c r="E23" s="22">
        <f>B12*B36</f>
        <v>50</v>
      </c>
      <c r="F23" s="22">
        <f>B13*B36</f>
        <v>10</v>
      </c>
      <c r="G23" s="19">
        <f>B12*B43</f>
        <v>50</v>
      </c>
      <c r="H23" s="19">
        <f>B13*B43</f>
        <v>10</v>
      </c>
    </row>
    <row r="24" spans="1:8" x14ac:dyDescent="0.25">
      <c r="A24" s="5" t="s">
        <v>20</v>
      </c>
      <c r="B24" s="15">
        <v>3</v>
      </c>
      <c r="D24" s="20" t="s">
        <v>37</v>
      </c>
      <c r="E24" s="23">
        <f>B18*B37</f>
        <v>80</v>
      </c>
      <c r="F24" s="22">
        <f>B19*B37</f>
        <v>20</v>
      </c>
      <c r="G24" s="19">
        <f>B18*B44</f>
        <v>120</v>
      </c>
      <c r="H24" s="19">
        <f>B19*B44</f>
        <v>30</v>
      </c>
    </row>
    <row r="25" spans="1:8" x14ac:dyDescent="0.25">
      <c r="A25" s="5" t="s">
        <v>24</v>
      </c>
      <c r="B25" s="15">
        <v>4</v>
      </c>
      <c r="D25" s="20" t="s">
        <v>38</v>
      </c>
      <c r="E25" s="23">
        <f>B25*B35</f>
        <v>120</v>
      </c>
      <c r="F25" s="22">
        <f>B22*B35</f>
        <v>30</v>
      </c>
      <c r="G25" s="19">
        <f>B25*B42</f>
        <v>80</v>
      </c>
      <c r="H25" s="7">
        <f>B22*B42</f>
        <v>20</v>
      </c>
    </row>
    <row r="26" spans="1:8" x14ac:dyDescent="0.25">
      <c r="D26" s="20" t="s">
        <v>39</v>
      </c>
      <c r="E26" s="23">
        <f>B31*B38</f>
        <v>0</v>
      </c>
      <c r="F26" s="22">
        <f>B28*B38</f>
        <v>40</v>
      </c>
      <c r="G26" s="7"/>
      <c r="H26" s="7"/>
    </row>
    <row r="27" spans="1:8" x14ac:dyDescent="0.25">
      <c r="A27" t="s">
        <v>5</v>
      </c>
      <c r="B27" t="s">
        <v>1</v>
      </c>
      <c r="D27" s="20"/>
      <c r="E27" s="20"/>
      <c r="F27" s="22"/>
      <c r="G27" s="22"/>
      <c r="H27" s="22"/>
    </row>
    <row r="28" spans="1:8" x14ac:dyDescent="0.25">
      <c r="A28" s="3" t="s">
        <v>9</v>
      </c>
      <c r="B28" s="14">
        <v>1</v>
      </c>
      <c r="D28" s="8"/>
      <c r="E28" s="23">
        <f>SUM(E22:E26)</f>
        <v>500</v>
      </c>
      <c r="F28" s="23">
        <f>SUM(F22:F26)</f>
        <v>150</v>
      </c>
      <c r="G28" s="23">
        <f>SUM(G22:G26)</f>
        <v>450</v>
      </c>
      <c r="H28" s="23">
        <f>SUM(H22:H26)</f>
        <v>100</v>
      </c>
    </row>
    <row r="29" spans="1:8" x14ac:dyDescent="0.25">
      <c r="A29" s="3" t="s">
        <v>21</v>
      </c>
      <c r="B29" s="14">
        <v>2</v>
      </c>
      <c r="D29" s="20"/>
      <c r="E29" s="23">
        <f>E28-F28</f>
        <v>350</v>
      </c>
      <c r="F29" s="22"/>
      <c r="G29" s="23">
        <f>G28-H28</f>
        <v>350</v>
      </c>
      <c r="H29" s="22"/>
    </row>
    <row r="30" spans="1:8" x14ac:dyDescent="0.25">
      <c r="A30" s="3" t="s">
        <v>25</v>
      </c>
      <c r="B30" s="14">
        <v>3</v>
      </c>
      <c r="D30" s="7"/>
      <c r="E30" s="22">
        <f>E29/3</f>
        <v>116.66666666666667</v>
      </c>
      <c r="F30" s="22"/>
      <c r="G30" s="22">
        <f>G29/3</f>
        <v>116.66666666666667</v>
      </c>
      <c r="H30" s="22"/>
    </row>
    <row r="31" spans="1:8" x14ac:dyDescent="0.25">
      <c r="A31" s="3" t="s">
        <v>10</v>
      </c>
      <c r="B31" s="14">
        <v>0</v>
      </c>
      <c r="G31" s="14"/>
      <c r="H31" s="14"/>
    </row>
    <row r="32" spans="1:8" x14ac:dyDescent="0.25">
      <c r="A32" s="3"/>
      <c r="B32" s="14"/>
      <c r="E32">
        <f>350/3</f>
        <v>116.66666666666667</v>
      </c>
      <c r="G32" s="14">
        <f>450/3</f>
        <v>150</v>
      </c>
    </row>
    <row r="33" spans="1:7" x14ac:dyDescent="0.25">
      <c r="A33" s="1" t="s">
        <v>40</v>
      </c>
      <c r="B33" s="1" t="s">
        <v>41</v>
      </c>
      <c r="F33" s="17"/>
      <c r="G33" s="14"/>
    </row>
    <row r="34" spans="1:7" x14ac:dyDescent="0.25">
      <c r="A34" s="1" t="s">
        <v>36</v>
      </c>
      <c r="B34" s="13">
        <v>50</v>
      </c>
      <c r="G34" s="14"/>
    </row>
    <row r="35" spans="1:7" x14ac:dyDescent="0.25">
      <c r="A35" s="1" t="s">
        <v>38</v>
      </c>
      <c r="B35" s="13">
        <v>30</v>
      </c>
    </row>
    <row r="36" spans="1:7" x14ac:dyDescent="0.25">
      <c r="A36" s="1" t="s">
        <v>2</v>
      </c>
      <c r="B36" s="13">
        <v>10</v>
      </c>
    </row>
    <row r="37" spans="1:7" x14ac:dyDescent="0.25">
      <c r="A37" s="1" t="s">
        <v>37</v>
      </c>
      <c r="B37" s="13">
        <v>20</v>
      </c>
    </row>
    <row r="38" spans="1:7" x14ac:dyDescent="0.25">
      <c r="A38" s="5" t="s">
        <v>39</v>
      </c>
      <c r="B38" s="13">
        <v>40</v>
      </c>
    </row>
    <row r="40" spans="1:7" x14ac:dyDescent="0.25">
      <c r="A40" t="s">
        <v>40</v>
      </c>
      <c r="B40" t="s">
        <v>41</v>
      </c>
    </row>
    <row r="41" spans="1:7" x14ac:dyDescent="0.25">
      <c r="A41" t="s">
        <v>36</v>
      </c>
      <c r="B41" s="17">
        <v>40</v>
      </c>
    </row>
    <row r="42" spans="1:7" x14ac:dyDescent="0.25">
      <c r="A42" t="s">
        <v>38</v>
      </c>
      <c r="B42" s="17">
        <v>20</v>
      </c>
    </row>
    <row r="43" spans="1:7" x14ac:dyDescent="0.25">
      <c r="A43" t="s">
        <v>2</v>
      </c>
      <c r="B43" s="17">
        <v>10</v>
      </c>
    </row>
    <row r="44" spans="1:7" x14ac:dyDescent="0.25">
      <c r="A44" t="s">
        <v>37</v>
      </c>
      <c r="B44" s="17">
        <v>30</v>
      </c>
    </row>
  </sheetData>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9FF5C-CF01-4B77-AC0E-458895F22535}">
  <dimension ref="A1:AM46"/>
  <sheetViews>
    <sheetView tabSelected="1" workbookViewId="0">
      <selection activeCell="C22" sqref="C22"/>
    </sheetView>
  </sheetViews>
  <sheetFormatPr defaultRowHeight="15" x14ac:dyDescent="0.25"/>
  <cols>
    <col min="2" max="2" width="41.7109375" customWidth="1"/>
    <col min="3" max="3" width="41.42578125" bestFit="1" customWidth="1"/>
    <col min="4" max="4" width="33.5703125" customWidth="1"/>
    <col min="5" max="5" width="54.28515625" customWidth="1"/>
    <col min="6" max="6" width="43.7109375" customWidth="1"/>
    <col min="7" max="7" width="14.5703125" customWidth="1"/>
    <col min="8" max="39" width="9.140625" style="11"/>
  </cols>
  <sheetData>
    <row r="1" spans="1:7" ht="39.75" customHeight="1" x14ac:dyDescent="0.25">
      <c r="A1" s="4"/>
      <c r="B1" s="38" t="s">
        <v>42</v>
      </c>
      <c r="C1" s="38"/>
      <c r="D1" s="38"/>
      <c r="E1" s="38"/>
      <c r="F1" s="38"/>
      <c r="G1" s="4"/>
    </row>
    <row r="2" spans="1:7" ht="33" customHeight="1" x14ac:dyDescent="0.25">
      <c r="A2" s="4"/>
      <c r="B2" s="29" t="s">
        <v>0</v>
      </c>
      <c r="C2" s="29" t="s">
        <v>2</v>
      </c>
      <c r="D2" s="29" t="s">
        <v>3</v>
      </c>
      <c r="E2" s="29" t="s">
        <v>4</v>
      </c>
      <c r="F2" s="10" t="s">
        <v>43</v>
      </c>
      <c r="G2" s="4"/>
    </row>
    <row r="3" spans="1:7" ht="33" customHeight="1" x14ac:dyDescent="0.25">
      <c r="A3" s="4"/>
      <c r="B3" s="6" t="s">
        <v>12</v>
      </c>
      <c r="C3" s="6" t="s">
        <v>18</v>
      </c>
      <c r="D3" s="6" t="s">
        <v>23</v>
      </c>
      <c r="E3" s="12" t="s">
        <v>24</v>
      </c>
      <c r="F3" s="6"/>
      <c r="G3" s="4"/>
    </row>
    <row r="4" spans="1:7" ht="33" customHeight="1" x14ac:dyDescent="0.25">
      <c r="A4" s="4"/>
      <c r="B4" s="6">
        <f>_xlfn.IFNA(+Data!E12,"-")</f>
        <v>80</v>
      </c>
      <c r="C4" s="6">
        <f>_xlfn.IFNA(+Data!F12,"-")</f>
        <v>30</v>
      </c>
      <c r="D4" s="6">
        <f>_xlfn.IFNA(+Data!G12,"-")</f>
        <v>120</v>
      </c>
      <c r="E4" s="6">
        <f>_xlfn.IFNA(+Data!H12,"-")</f>
        <v>80</v>
      </c>
      <c r="F4" s="16">
        <f>+Data!F18</f>
        <v>310</v>
      </c>
      <c r="G4" s="4"/>
    </row>
    <row r="5" spans="1:7" ht="51.75" customHeight="1" x14ac:dyDescent="0.25">
      <c r="A5" s="4"/>
      <c r="B5" s="35" t="s">
        <v>44</v>
      </c>
      <c r="C5" s="36"/>
      <c r="D5" s="36"/>
      <c r="E5" s="37"/>
      <c r="F5" s="16" t="str">
        <f>IF(F4="YOUR COMPANIE'S SCORE","YOUR COMPANIE'S TIER",IF(F4&lt;150,"LOW",IF(F4&lt;300,"MIDDLE",IF(F4&lt;=450,"HIGH",""))))</f>
        <v>HIGH</v>
      </c>
      <c r="G5" s="4"/>
    </row>
    <row r="6" spans="1:7" x14ac:dyDescent="0.25">
      <c r="A6" s="4"/>
      <c r="B6" s="4"/>
      <c r="C6" s="4"/>
      <c r="D6" s="4"/>
      <c r="E6" s="4"/>
      <c r="F6" s="4"/>
      <c r="G6" s="4"/>
    </row>
    <row r="7" spans="1:7" x14ac:dyDescent="0.25">
      <c r="A7" s="4"/>
      <c r="B7" s="4"/>
      <c r="C7" s="4"/>
      <c r="D7" s="4"/>
      <c r="E7" s="4"/>
      <c r="F7" s="4"/>
      <c r="G7" s="4"/>
    </row>
    <row r="8" spans="1:7" ht="137.25" customHeight="1" x14ac:dyDescent="0.25">
      <c r="A8" s="4"/>
      <c r="B8" s="27" t="str">
        <f>IF(Company_Type = "Processor*","*The term Processor is extended, in this context, to include indoor growing and controlled environment agricultural companies.","")</f>
        <v/>
      </c>
      <c r="C8" s="28"/>
      <c r="D8" s="28"/>
      <c r="E8" s="27" t="str">
        <f>IF(E3="International*","*If a company operates facilities internationally,the compexity of the attack surface is significantly increased regardless of the number of facilities","")</f>
        <v/>
      </c>
      <c r="F8" s="28"/>
      <c r="G8" s="4"/>
    </row>
    <row r="9" spans="1:7" x14ac:dyDescent="0.25">
      <c r="A9" s="4"/>
      <c r="B9" s="4"/>
      <c r="C9" s="4"/>
      <c r="D9" s="4"/>
      <c r="E9" s="4"/>
      <c r="F9" s="4"/>
      <c r="G9" s="4"/>
    </row>
    <row r="10" spans="1:7" x14ac:dyDescent="0.25">
      <c r="A10" s="4"/>
      <c r="B10" s="4"/>
      <c r="C10" s="4"/>
      <c r="D10" s="4"/>
      <c r="E10" s="4"/>
      <c r="F10" s="4"/>
      <c r="G10" s="4"/>
    </row>
    <row r="11" spans="1:7" x14ac:dyDescent="0.25">
      <c r="A11" s="4"/>
      <c r="B11" s="4"/>
      <c r="C11" s="4"/>
      <c r="D11" s="9"/>
      <c r="E11" s="4"/>
      <c r="F11" s="4"/>
      <c r="G11" s="4"/>
    </row>
    <row r="12" spans="1:7" x14ac:dyDescent="0.25">
      <c r="A12" s="4"/>
      <c r="B12" s="4"/>
      <c r="C12" s="4"/>
      <c r="D12" s="4"/>
      <c r="E12" s="4"/>
      <c r="F12" s="4"/>
      <c r="G12" s="4"/>
    </row>
    <row r="13" spans="1:7" ht="18.75" x14ac:dyDescent="0.3">
      <c r="A13" s="4"/>
      <c r="B13" s="26"/>
      <c r="C13" s="4"/>
      <c r="D13" s="4"/>
      <c r="E13" s="4"/>
      <c r="F13" s="4"/>
      <c r="G13" s="4"/>
    </row>
    <row r="14" spans="1:7" ht="18.75" x14ac:dyDescent="0.3">
      <c r="A14" s="4"/>
      <c r="B14" s="26"/>
    </row>
    <row r="15" spans="1:7" ht="18.75" x14ac:dyDescent="0.3">
      <c r="A15" s="11"/>
      <c r="B15" s="26"/>
      <c r="C15" s="11"/>
      <c r="D15" s="11"/>
      <c r="E15" s="11"/>
      <c r="F15" s="11"/>
      <c r="G15" s="11"/>
    </row>
    <row r="16" spans="1:7" ht="18.75" x14ac:dyDescent="0.3">
      <c r="A16" s="11"/>
      <c r="B16" s="26"/>
      <c r="C16" s="11"/>
      <c r="D16" s="11"/>
      <c r="E16" s="11"/>
      <c r="F16" s="11"/>
      <c r="G16" s="11"/>
    </row>
    <row r="17" spans="1:7" ht="18.75" x14ac:dyDescent="0.3">
      <c r="A17" s="11"/>
      <c r="B17" s="26"/>
      <c r="C17" s="11"/>
      <c r="D17" s="11"/>
      <c r="E17" s="11"/>
      <c r="F17" s="11"/>
      <c r="G17" s="11"/>
    </row>
    <row r="18" spans="1:7" ht="18.75" x14ac:dyDescent="0.3">
      <c r="A18" s="11"/>
      <c r="B18" s="26"/>
      <c r="C18" s="11"/>
      <c r="D18" s="11"/>
      <c r="E18" s="11"/>
      <c r="F18" s="11"/>
      <c r="G18" s="11"/>
    </row>
    <row r="19" spans="1:7" x14ac:dyDescent="0.25">
      <c r="A19" s="11"/>
      <c r="B19" s="4"/>
      <c r="C19" s="11"/>
      <c r="D19" s="11"/>
      <c r="E19" s="11"/>
      <c r="F19" s="11"/>
      <c r="G19" s="11"/>
    </row>
    <row r="20" spans="1:7" x14ac:dyDescent="0.25">
      <c r="A20" s="11"/>
      <c r="B20" s="4"/>
      <c r="C20" s="11"/>
      <c r="D20" s="11"/>
      <c r="E20" s="11"/>
      <c r="F20" s="11"/>
      <c r="G20" s="11"/>
    </row>
    <row r="21" spans="1:7" x14ac:dyDescent="0.25">
      <c r="A21" s="11"/>
      <c r="B21" s="4"/>
      <c r="C21" s="11"/>
      <c r="D21" s="11"/>
      <c r="E21" s="11"/>
      <c r="F21" s="11"/>
      <c r="G21" s="11"/>
    </row>
    <row r="22" spans="1:7" x14ac:dyDescent="0.25">
      <c r="A22" s="11"/>
      <c r="B22" s="11"/>
      <c r="C22" s="11"/>
      <c r="D22" s="11"/>
      <c r="E22" s="11"/>
      <c r="F22" s="11"/>
      <c r="G22" s="11"/>
    </row>
    <row r="23" spans="1:7" x14ac:dyDescent="0.25">
      <c r="A23" s="11"/>
      <c r="B23" s="11"/>
      <c r="C23" s="11"/>
      <c r="D23" s="11"/>
      <c r="E23" s="11"/>
      <c r="F23" s="11"/>
      <c r="G23" s="11"/>
    </row>
    <row r="24" spans="1:7" x14ac:dyDescent="0.25">
      <c r="A24" s="11"/>
      <c r="B24" s="11"/>
      <c r="C24" s="11"/>
      <c r="D24" s="11"/>
      <c r="E24" s="11"/>
      <c r="F24" s="11"/>
      <c r="G24" s="11"/>
    </row>
    <row r="25" spans="1:7" x14ac:dyDescent="0.25">
      <c r="A25" s="11"/>
      <c r="B25" s="11"/>
      <c r="C25" s="11"/>
      <c r="D25" s="11"/>
      <c r="E25" s="11"/>
      <c r="F25" s="11"/>
      <c r="G25" s="11"/>
    </row>
    <row r="26" spans="1:7" x14ac:dyDescent="0.25">
      <c r="A26" s="11"/>
      <c r="B26" s="11"/>
      <c r="C26" s="11"/>
      <c r="D26" s="11"/>
      <c r="E26" s="11"/>
      <c r="F26" s="11"/>
      <c r="G26" s="11"/>
    </row>
    <row r="27" spans="1:7" x14ac:dyDescent="0.25">
      <c r="A27" s="11"/>
      <c r="B27" s="11"/>
      <c r="C27" s="11"/>
      <c r="D27" s="11"/>
      <c r="E27" s="11"/>
      <c r="F27" s="11"/>
      <c r="G27" s="11"/>
    </row>
    <row r="28" spans="1:7" x14ac:dyDescent="0.25">
      <c r="A28" s="11"/>
      <c r="B28" s="11"/>
      <c r="C28" s="11"/>
      <c r="D28" s="11"/>
      <c r="E28" s="11"/>
      <c r="F28" s="11"/>
      <c r="G28" s="11"/>
    </row>
    <row r="29" spans="1:7" x14ac:dyDescent="0.25">
      <c r="A29" s="11"/>
      <c r="B29" s="11"/>
      <c r="C29" s="11"/>
      <c r="D29" s="11"/>
      <c r="E29" s="11"/>
      <c r="F29" s="11"/>
      <c r="G29" s="11"/>
    </row>
    <row r="30" spans="1:7" x14ac:dyDescent="0.25">
      <c r="A30" s="11"/>
      <c r="B30" s="11"/>
      <c r="C30" s="11"/>
      <c r="D30" s="11"/>
      <c r="E30" s="11"/>
      <c r="F30" s="11"/>
      <c r="G30" s="11"/>
    </row>
    <row r="31" spans="1:7" x14ac:dyDescent="0.25">
      <c r="A31" s="11"/>
      <c r="B31" s="11"/>
      <c r="C31" s="11"/>
      <c r="D31" s="11"/>
      <c r="E31" s="11"/>
      <c r="F31" s="11"/>
      <c r="G31" s="11"/>
    </row>
    <row r="32" spans="1:7" x14ac:dyDescent="0.25">
      <c r="A32" s="11"/>
      <c r="B32" s="11"/>
      <c r="C32" s="11"/>
      <c r="D32" s="11"/>
      <c r="E32" s="11"/>
      <c r="F32" s="11"/>
      <c r="G32" s="11"/>
    </row>
    <row r="33" spans="1:7" x14ac:dyDescent="0.25">
      <c r="A33" s="11"/>
      <c r="B33" s="11"/>
      <c r="C33" s="11"/>
      <c r="D33" s="11"/>
      <c r="E33" s="11"/>
      <c r="F33" s="11"/>
      <c r="G33" s="11"/>
    </row>
    <row r="34" spans="1:7" x14ac:dyDescent="0.25">
      <c r="A34" s="11"/>
      <c r="B34" s="11"/>
      <c r="C34" s="11"/>
      <c r="D34" s="11"/>
      <c r="E34" s="11"/>
      <c r="F34" s="11"/>
      <c r="G34" s="11"/>
    </row>
    <row r="35" spans="1:7" x14ac:dyDescent="0.25">
      <c r="A35" s="11"/>
      <c r="B35" s="11"/>
      <c r="C35" s="11"/>
      <c r="D35" s="11"/>
      <c r="E35" s="11"/>
      <c r="F35" s="11"/>
      <c r="G35" s="11"/>
    </row>
    <row r="36" spans="1:7" x14ac:dyDescent="0.25">
      <c r="A36" s="11"/>
      <c r="B36" s="11"/>
      <c r="C36" s="11"/>
      <c r="D36" s="11"/>
      <c r="E36" s="11"/>
      <c r="F36" s="11"/>
      <c r="G36" s="11"/>
    </row>
    <row r="37" spans="1:7" x14ac:dyDescent="0.25">
      <c r="A37" s="11"/>
      <c r="B37" s="11"/>
      <c r="C37" s="11"/>
      <c r="D37" s="11"/>
      <c r="E37" s="11"/>
      <c r="F37" s="11"/>
      <c r="G37" s="11"/>
    </row>
    <row r="38" spans="1:7" x14ac:dyDescent="0.25">
      <c r="A38" s="11"/>
      <c r="B38" s="11"/>
      <c r="C38" s="11"/>
      <c r="D38" s="11"/>
      <c r="E38" s="11"/>
      <c r="F38" s="11"/>
      <c r="G38" s="11"/>
    </row>
    <row r="39" spans="1:7" x14ac:dyDescent="0.25">
      <c r="A39" s="11"/>
      <c r="B39" s="11"/>
      <c r="C39" s="11"/>
      <c r="D39" s="11"/>
      <c r="E39" s="11"/>
      <c r="F39" s="11"/>
      <c r="G39" s="11"/>
    </row>
    <row r="40" spans="1:7" x14ac:dyDescent="0.25">
      <c r="A40" s="11"/>
      <c r="B40" s="11"/>
      <c r="C40" s="11"/>
      <c r="D40" s="11"/>
      <c r="E40" s="11"/>
      <c r="F40" s="11"/>
      <c r="G40" s="11"/>
    </row>
    <row r="41" spans="1:7" x14ac:dyDescent="0.25">
      <c r="A41" s="11"/>
      <c r="B41" s="11"/>
      <c r="C41" s="11"/>
      <c r="D41" s="11"/>
      <c r="E41" s="11"/>
      <c r="F41" s="11"/>
      <c r="G41" s="11"/>
    </row>
    <row r="42" spans="1:7" x14ac:dyDescent="0.25">
      <c r="A42" s="11"/>
      <c r="B42" s="11"/>
      <c r="C42" s="11"/>
      <c r="D42" s="11"/>
      <c r="E42" s="11"/>
      <c r="F42" s="11"/>
      <c r="G42" s="11"/>
    </row>
    <row r="43" spans="1:7" x14ac:dyDescent="0.25">
      <c r="A43" s="11"/>
      <c r="B43" s="11"/>
      <c r="C43" s="11"/>
      <c r="D43" s="11"/>
      <c r="E43" s="11"/>
      <c r="F43" s="11"/>
      <c r="G43" s="11"/>
    </row>
    <row r="44" spans="1:7" x14ac:dyDescent="0.25">
      <c r="A44" s="11"/>
      <c r="B44" s="11"/>
      <c r="C44" s="11"/>
      <c r="D44" s="11"/>
      <c r="E44" s="11"/>
      <c r="F44" s="11"/>
      <c r="G44" s="11"/>
    </row>
    <row r="45" spans="1:7" x14ac:dyDescent="0.25">
      <c r="A45" s="11"/>
      <c r="B45" s="11"/>
      <c r="C45" s="11"/>
      <c r="D45" s="11"/>
      <c r="E45" s="11"/>
      <c r="F45" s="11"/>
      <c r="G45" s="11"/>
    </row>
    <row r="46" spans="1:7" x14ac:dyDescent="0.25">
      <c r="A46" s="11"/>
      <c r="B46" s="11"/>
      <c r="C46" s="11"/>
      <c r="D46" s="11"/>
      <c r="E46" s="11"/>
      <c r="F46" s="11"/>
      <c r="G46" s="11"/>
    </row>
  </sheetData>
  <mergeCells count="2">
    <mergeCell ref="B5:E5"/>
    <mergeCell ref="B1:F1"/>
  </mergeCells>
  <conditionalFormatting sqref="F5">
    <cfRule type="cellIs" dxfId="9" priority="1" operator="equal">
      <formula>"HIGH"</formula>
    </cfRule>
    <cfRule type="cellIs" dxfId="8" priority="2" operator="equal">
      <formula>"MIDDLE"</formula>
    </cfRule>
    <cfRule type="cellIs" dxfId="7" priority="3" operator="equal">
      <formula>"LOW"</formula>
    </cfRule>
  </conditionalFormatting>
  <hyperlinks>
    <hyperlink ref="B2" location="Definitions!A6" display="Company Type" xr:uid="{03559179-EC7D-421A-8BB6-A958FD794D8A}"/>
    <hyperlink ref="C2" location="Definitions!A7" display="Revenue" xr:uid="{FF74A9F0-9F72-41BD-904D-E6F5FEB90E61}"/>
    <hyperlink ref="D2" location="Definitions!A8" display="User Count" xr:uid="{118CA7BD-3894-48B5-9F44-C1132FE08993}"/>
    <hyperlink ref="E2" location="Definitions!A9" display="Facility Count" xr:uid="{B096BC12-D020-4008-89E3-3362BEC36796}"/>
  </hyperlinks>
  <pageMargins left="0.7" right="0.7" top="0.75" bottom="0.75" header="0.3" footer="0.3"/>
  <pageSetup orientation="portrait" r:id="rId1"/>
  <colBreaks count="1" manualBreakCount="1">
    <brk id="7"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PLEASE SELECT" prompt="Choose the selection that best describes your company type" xr:uid="{A94F6927-9ED1-4154-911F-8C7D793039CE}">
          <x14:formula1>
            <xm:f>Data!$D$2:$D$6</xm:f>
          </x14:formula1>
          <xm:sqref>B3</xm:sqref>
        </x14:dataValidation>
        <x14:dataValidation type="list" allowBlank="1" showInputMessage="1" showErrorMessage="1" promptTitle="PLEASE SELECT" prompt="Choose the number of user accounts that have access to your network or email systems." xr:uid="{E09DDE50-5459-4BEE-8294-2C75B82BC441}">
          <x14:formula1>
            <xm:f>Data!$F$2:$F$5</xm:f>
          </x14:formula1>
          <xm:sqref>D3</xm:sqref>
        </x14:dataValidation>
        <x14:dataValidation type="list" allowBlank="1" showInputMessage="1" showErrorMessage="1" promptTitle="PLEASE SELECT" prompt="Choose the aproximate number of faciilities in youur netowrk including 3rd party connected facilities." xr:uid="{767F7110-12ED-49F4-9D79-8D42CB60D1E3}">
          <x14:formula1>
            <xm:f>Data!$G$2:$G$5</xm:f>
          </x14:formula1>
          <xm:sqref>E3</xm:sqref>
        </x14:dataValidation>
        <x14:dataValidation type="list" allowBlank="1" showInputMessage="1" showErrorMessage="1" promptTitle="PLEASE SELECT" prompt="Choose the range which best describes your companies aproximate revenue amount." xr:uid="{69521DAC-DF37-4976-99AD-F297610EB3A7}">
          <x14:formula1>
            <xm:f>Data!$E$2:$E$6</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E7ED9-3DBB-471F-9F10-0CBBDCA4FBD5}">
  <dimension ref="A1:Z42"/>
  <sheetViews>
    <sheetView workbookViewId="0">
      <pane ySplit="5" topLeftCell="A6" activePane="bottomLeft" state="frozen"/>
      <selection pane="bottomLeft" activeCell="L14" sqref="L14"/>
    </sheetView>
  </sheetViews>
  <sheetFormatPr defaultRowHeight="15" x14ac:dyDescent="0.25"/>
  <cols>
    <col min="1" max="1" width="28.140625" customWidth="1"/>
    <col min="2" max="2" width="88.85546875" bestFit="1" customWidth="1"/>
    <col min="3" max="3" width="65.140625" customWidth="1"/>
    <col min="4" max="4" width="14" customWidth="1"/>
    <col min="5" max="5" width="13.5703125" customWidth="1"/>
  </cols>
  <sheetData>
    <row r="1" spans="1:26" ht="18.75" x14ac:dyDescent="0.3">
      <c r="A1" s="24" t="s">
        <v>45</v>
      </c>
      <c r="B1" s="4"/>
      <c r="C1" s="4"/>
      <c r="D1" s="4"/>
      <c r="E1" s="4"/>
      <c r="F1" s="4"/>
      <c r="G1" s="4"/>
      <c r="H1" s="4"/>
      <c r="I1" s="4"/>
      <c r="J1" s="4"/>
      <c r="K1" s="4"/>
      <c r="L1" s="4"/>
      <c r="M1" s="4"/>
      <c r="N1" s="4"/>
      <c r="O1" s="4"/>
      <c r="P1" s="4"/>
      <c r="Q1" s="4"/>
      <c r="R1" s="4"/>
      <c r="S1" s="4"/>
      <c r="T1" s="4"/>
      <c r="U1" s="4"/>
      <c r="V1" s="4"/>
      <c r="W1" s="4"/>
      <c r="X1" s="4"/>
      <c r="Y1" s="4"/>
      <c r="Z1" s="4"/>
    </row>
    <row r="2" spans="1:26" ht="18.75" x14ac:dyDescent="0.3">
      <c r="A2" s="24"/>
      <c r="B2" s="4"/>
      <c r="C2" s="4"/>
      <c r="D2" s="4"/>
      <c r="E2" s="4"/>
      <c r="F2" s="4"/>
      <c r="G2" s="4"/>
      <c r="H2" s="4"/>
      <c r="I2" s="4"/>
      <c r="J2" s="4"/>
      <c r="K2" s="4"/>
      <c r="L2" s="4"/>
      <c r="M2" s="4"/>
      <c r="N2" s="4"/>
      <c r="O2" s="4"/>
      <c r="P2" s="4"/>
      <c r="Q2" s="4"/>
      <c r="R2" s="4"/>
      <c r="S2" s="4"/>
      <c r="T2" s="4"/>
      <c r="U2" s="4"/>
      <c r="V2" s="4"/>
      <c r="W2" s="4"/>
      <c r="X2" s="4"/>
      <c r="Y2" s="4"/>
      <c r="Z2" s="4"/>
    </row>
    <row r="3" spans="1:26" ht="16.5" x14ac:dyDescent="0.3">
      <c r="A3" s="34" t="s">
        <v>46</v>
      </c>
      <c r="B3" s="4"/>
      <c r="C3" s="4"/>
      <c r="D3" s="4"/>
      <c r="E3" s="4"/>
      <c r="F3" s="4"/>
      <c r="G3" s="4"/>
      <c r="H3" s="4"/>
      <c r="I3" s="4"/>
      <c r="J3" s="4"/>
      <c r="K3" s="4"/>
      <c r="L3" s="4"/>
      <c r="M3" s="4"/>
      <c r="N3" s="4"/>
      <c r="O3" s="4"/>
      <c r="P3" s="4"/>
      <c r="Q3" s="4"/>
      <c r="R3" s="4"/>
      <c r="S3" s="4"/>
      <c r="T3" s="4"/>
      <c r="U3" s="4"/>
      <c r="V3" s="4"/>
      <c r="W3" s="4"/>
      <c r="X3" s="4"/>
      <c r="Y3" s="4"/>
      <c r="Z3" s="4"/>
    </row>
    <row r="4" spans="1:26" x14ac:dyDescent="0.25">
      <c r="A4" s="4"/>
      <c r="B4" s="4"/>
      <c r="C4" s="4"/>
      <c r="D4" s="4"/>
      <c r="E4" s="4"/>
      <c r="F4" s="4"/>
      <c r="G4" s="4"/>
      <c r="H4" s="4"/>
      <c r="I4" s="4"/>
      <c r="J4" s="4"/>
      <c r="K4" s="4"/>
      <c r="L4" s="4"/>
      <c r="M4" s="4"/>
      <c r="N4" s="4"/>
      <c r="O4" s="4"/>
      <c r="P4" s="4"/>
      <c r="Q4" s="4"/>
      <c r="R4" s="4"/>
      <c r="S4" s="4"/>
      <c r="T4" s="4"/>
      <c r="U4" s="4"/>
      <c r="V4" s="4"/>
      <c r="W4" s="4"/>
      <c r="X4" s="4"/>
      <c r="Y4" s="4"/>
      <c r="Z4" s="4"/>
    </row>
    <row r="5" spans="1:26" ht="16.5" x14ac:dyDescent="0.3">
      <c r="A5" s="30" t="s">
        <v>47</v>
      </c>
      <c r="B5" s="30" t="s">
        <v>48</v>
      </c>
      <c r="C5" s="30" t="s">
        <v>49</v>
      </c>
      <c r="D5" s="30" t="s">
        <v>50</v>
      </c>
      <c r="E5" s="30" t="s">
        <v>51</v>
      </c>
      <c r="F5" s="4"/>
      <c r="G5" s="4"/>
      <c r="H5" s="4"/>
      <c r="I5" s="4"/>
      <c r="J5" s="4"/>
      <c r="K5" s="4"/>
      <c r="L5" s="4"/>
      <c r="M5" s="4"/>
      <c r="N5" s="4"/>
      <c r="O5" s="4"/>
      <c r="P5" s="4"/>
      <c r="Q5" s="4"/>
      <c r="R5" s="4"/>
      <c r="S5" s="4"/>
      <c r="T5" s="4"/>
      <c r="U5" s="4"/>
      <c r="V5" s="4"/>
      <c r="W5" s="4"/>
      <c r="X5" s="4"/>
      <c r="Y5" s="4"/>
      <c r="Z5" s="4"/>
    </row>
    <row r="6" spans="1:26" ht="119.25" customHeight="1" x14ac:dyDescent="0.25">
      <c r="A6" s="31" t="s">
        <v>0</v>
      </c>
      <c r="B6" s="32" t="s">
        <v>52</v>
      </c>
      <c r="C6" s="32" t="s">
        <v>53</v>
      </c>
      <c r="D6" s="33">
        <v>1</v>
      </c>
      <c r="E6" s="33">
        <v>40</v>
      </c>
      <c r="F6" s="4"/>
      <c r="G6" s="4"/>
      <c r="H6" s="4"/>
      <c r="I6" s="4"/>
      <c r="J6" s="4"/>
      <c r="K6" s="4"/>
      <c r="L6" s="4"/>
      <c r="M6" s="4"/>
      <c r="N6" s="4"/>
      <c r="O6" s="4"/>
      <c r="P6" s="4"/>
      <c r="Q6" s="4"/>
      <c r="R6" s="4"/>
      <c r="S6" s="4"/>
      <c r="T6" s="4"/>
      <c r="U6" s="4"/>
      <c r="V6" s="4"/>
      <c r="W6" s="4"/>
      <c r="X6" s="4"/>
      <c r="Y6" s="4"/>
      <c r="Z6" s="4"/>
    </row>
    <row r="7" spans="1:26" ht="101.25" customHeight="1" x14ac:dyDescent="0.25">
      <c r="A7" s="31" t="s">
        <v>3</v>
      </c>
      <c r="B7" s="32" t="s">
        <v>54</v>
      </c>
      <c r="C7" s="32" t="s">
        <v>55</v>
      </c>
      <c r="D7" s="33">
        <v>2</v>
      </c>
      <c r="E7" s="33">
        <v>30</v>
      </c>
      <c r="F7" s="4"/>
      <c r="G7" s="4"/>
      <c r="H7" s="4"/>
      <c r="I7" s="4"/>
      <c r="J7" s="4"/>
      <c r="K7" s="4"/>
      <c r="L7" s="4"/>
      <c r="M7" s="4"/>
      <c r="N7" s="4"/>
      <c r="O7" s="4"/>
      <c r="P7" s="4"/>
      <c r="Q7" s="4"/>
      <c r="R7" s="4"/>
      <c r="S7" s="4"/>
      <c r="T7" s="4"/>
      <c r="U7" s="4"/>
      <c r="V7" s="4"/>
      <c r="W7" s="4"/>
      <c r="X7" s="4"/>
      <c r="Y7" s="4"/>
      <c r="Z7" s="4"/>
    </row>
    <row r="8" spans="1:26" ht="144" customHeight="1" x14ac:dyDescent="0.25">
      <c r="A8" s="31" t="s">
        <v>4</v>
      </c>
      <c r="B8" s="32" t="s">
        <v>56</v>
      </c>
      <c r="C8" s="32" t="s">
        <v>57</v>
      </c>
      <c r="D8" s="33">
        <v>3</v>
      </c>
      <c r="E8" s="33">
        <v>20</v>
      </c>
      <c r="F8" s="4"/>
      <c r="G8" s="4"/>
      <c r="H8" s="4"/>
      <c r="I8" s="4"/>
      <c r="J8" s="4"/>
      <c r="K8" s="4"/>
      <c r="L8" s="4"/>
      <c r="M8" s="4"/>
      <c r="N8" s="4"/>
      <c r="O8" s="4"/>
      <c r="P8" s="4"/>
      <c r="Q8" s="4"/>
      <c r="R8" s="4"/>
      <c r="S8" s="4"/>
      <c r="T8" s="4"/>
      <c r="U8" s="4"/>
      <c r="V8" s="4"/>
      <c r="W8" s="4"/>
      <c r="X8" s="4"/>
      <c r="Y8" s="4"/>
      <c r="Z8" s="4"/>
    </row>
    <row r="9" spans="1:26" ht="96" customHeight="1" x14ac:dyDescent="0.25">
      <c r="A9" s="31" t="s">
        <v>2</v>
      </c>
      <c r="B9" s="32" t="s">
        <v>58</v>
      </c>
      <c r="C9" s="32" t="s">
        <v>59</v>
      </c>
      <c r="D9" s="33">
        <v>4</v>
      </c>
      <c r="E9" s="33">
        <v>10</v>
      </c>
      <c r="F9" s="4"/>
      <c r="G9" s="4"/>
      <c r="H9" s="4"/>
      <c r="I9" s="4"/>
      <c r="J9" s="4"/>
      <c r="K9" s="4"/>
      <c r="L9" s="4"/>
      <c r="M9" s="4"/>
      <c r="N9" s="4"/>
      <c r="O9" s="4"/>
      <c r="P9" s="4"/>
      <c r="Q9" s="4"/>
      <c r="R9" s="4"/>
      <c r="S9" s="4"/>
      <c r="T9" s="4"/>
      <c r="U9" s="4"/>
      <c r="V9" s="4"/>
      <c r="W9" s="4"/>
      <c r="X9" s="4"/>
      <c r="Y9" s="4"/>
      <c r="Z9" s="4"/>
    </row>
    <row r="10" spans="1:26" ht="101.25" customHeight="1" x14ac:dyDescent="0.25">
      <c r="A10" s="4"/>
      <c r="B10" s="25"/>
      <c r="C10" s="4"/>
      <c r="D10" s="4"/>
      <c r="E10" s="4"/>
      <c r="F10" s="4"/>
      <c r="G10" s="4"/>
      <c r="H10" s="4"/>
      <c r="I10" s="4"/>
      <c r="J10" s="4"/>
      <c r="K10" s="4"/>
      <c r="L10" s="4"/>
      <c r="M10" s="4"/>
      <c r="N10" s="4"/>
      <c r="O10" s="4"/>
      <c r="P10" s="4"/>
      <c r="Q10" s="4"/>
      <c r="R10" s="4"/>
      <c r="S10" s="4"/>
      <c r="T10" s="4"/>
      <c r="U10" s="4"/>
      <c r="V10" s="4"/>
      <c r="W10" s="4"/>
      <c r="X10" s="4"/>
      <c r="Y10" s="4"/>
      <c r="Z10" s="4"/>
    </row>
    <row r="11" spans="1:26" x14ac:dyDescent="0.25">
      <c r="A11" s="4"/>
      <c r="B11" s="25"/>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4"/>
      <c r="B12" s="25"/>
      <c r="C12" s="4"/>
      <c r="D12" s="4"/>
      <c r="E12" s="4"/>
      <c r="F12" s="4"/>
      <c r="G12" s="4"/>
      <c r="H12" s="4"/>
      <c r="I12" s="4"/>
      <c r="J12" s="4"/>
      <c r="K12" s="4"/>
      <c r="L12" s="4"/>
      <c r="M12" s="4"/>
      <c r="N12" s="4"/>
      <c r="O12" s="4"/>
      <c r="P12" s="4"/>
      <c r="Q12" s="4"/>
      <c r="R12" s="4"/>
      <c r="S12" s="4"/>
      <c r="T12" s="4"/>
      <c r="U12" s="4"/>
      <c r="V12" s="4"/>
      <c r="W12" s="4"/>
      <c r="X12" s="4"/>
      <c r="Y12" s="4"/>
      <c r="Z12" s="4"/>
    </row>
    <row r="13" spans="1:26" x14ac:dyDescent="0.25">
      <c r="A13" s="4"/>
      <c r="B13" s="25"/>
      <c r="C13" s="4"/>
      <c r="D13" s="4"/>
      <c r="E13" s="4"/>
      <c r="F13" s="4"/>
      <c r="G13" s="4"/>
      <c r="H13" s="4"/>
      <c r="I13" s="4"/>
      <c r="J13" s="4"/>
      <c r="K13" s="4"/>
      <c r="L13" s="4"/>
      <c r="M13" s="4"/>
      <c r="N13" s="4"/>
      <c r="O13" s="4"/>
      <c r="P13" s="4"/>
      <c r="Q13" s="4"/>
      <c r="R13" s="4"/>
      <c r="S13" s="4"/>
      <c r="T13" s="4"/>
      <c r="U13" s="4"/>
      <c r="V13" s="4"/>
      <c r="W13" s="4"/>
      <c r="X13" s="4"/>
      <c r="Y13" s="4"/>
      <c r="Z13" s="4"/>
    </row>
    <row r="14" spans="1:26" x14ac:dyDescent="0.25">
      <c r="A14" s="4"/>
      <c r="B14" s="25"/>
      <c r="C14" s="4"/>
      <c r="D14" s="4"/>
      <c r="E14" s="4"/>
      <c r="F14" s="4"/>
      <c r="G14" s="4"/>
      <c r="H14" s="4"/>
      <c r="I14" s="4"/>
      <c r="J14" s="4"/>
      <c r="K14" s="4"/>
      <c r="L14" s="4"/>
      <c r="M14" s="4"/>
      <c r="N14" s="4"/>
      <c r="O14" s="4"/>
      <c r="P14" s="4"/>
      <c r="Q14" s="4"/>
      <c r="R14" s="4"/>
      <c r="S14" s="4"/>
      <c r="T14" s="4"/>
      <c r="U14" s="4"/>
      <c r="V14" s="4"/>
      <c r="W14" s="4"/>
      <c r="X14" s="4"/>
      <c r="Y14" s="4"/>
      <c r="Z14" s="4"/>
    </row>
    <row r="15" spans="1:26" x14ac:dyDescent="0.25">
      <c r="A15" s="4"/>
      <c r="B15" s="25"/>
      <c r="C15" s="4"/>
      <c r="D15" s="4"/>
      <c r="E15" s="4"/>
      <c r="F15" s="4"/>
      <c r="G15" s="4"/>
      <c r="H15" s="4"/>
      <c r="I15" s="4"/>
      <c r="J15" s="4"/>
      <c r="K15" s="4"/>
      <c r="L15" s="4"/>
      <c r="M15" s="4"/>
      <c r="N15" s="4"/>
      <c r="O15" s="4"/>
      <c r="P15" s="4"/>
      <c r="Q15" s="4"/>
      <c r="R15" s="4"/>
      <c r="S15" s="4"/>
      <c r="T15" s="4"/>
      <c r="U15" s="4"/>
      <c r="V15" s="4"/>
      <c r="W15" s="4"/>
      <c r="X15" s="4"/>
      <c r="Y15" s="4"/>
      <c r="Z15" s="4"/>
    </row>
    <row r="16" spans="1:26" x14ac:dyDescent="0.25">
      <c r="A16" s="4"/>
      <c r="B16" s="25"/>
      <c r="C16" s="4"/>
      <c r="D16" s="4"/>
      <c r="E16" s="4"/>
      <c r="F16" s="4"/>
      <c r="G16" s="4"/>
      <c r="H16" s="4"/>
      <c r="I16" s="4"/>
      <c r="J16" s="4"/>
      <c r="K16" s="4"/>
      <c r="L16" s="4"/>
      <c r="M16" s="4"/>
      <c r="N16" s="4"/>
      <c r="O16" s="4"/>
      <c r="P16" s="4"/>
      <c r="Q16" s="4"/>
      <c r="R16" s="4"/>
      <c r="S16" s="4"/>
      <c r="T16" s="4"/>
      <c r="U16" s="4"/>
      <c r="V16" s="4"/>
      <c r="W16" s="4"/>
      <c r="X16" s="4"/>
      <c r="Y16" s="4"/>
      <c r="Z16" s="4"/>
    </row>
    <row r="17" spans="1:26" x14ac:dyDescent="0.25">
      <c r="A17" s="4"/>
      <c r="B17" s="25"/>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4"/>
      <c r="B18" s="25"/>
      <c r="C18" s="4"/>
      <c r="D18" s="4"/>
      <c r="E18" s="4"/>
      <c r="F18" s="4"/>
      <c r="G18" s="4"/>
      <c r="H18" s="4"/>
      <c r="I18" s="4"/>
      <c r="J18" s="4"/>
      <c r="K18" s="4"/>
      <c r="L18" s="4"/>
      <c r="M18" s="4"/>
      <c r="N18" s="4"/>
      <c r="O18" s="4"/>
      <c r="P18" s="4"/>
      <c r="Q18" s="4"/>
      <c r="R18" s="4"/>
      <c r="S18" s="4"/>
      <c r="T18" s="4"/>
      <c r="U18" s="4"/>
      <c r="V18" s="4"/>
      <c r="W18" s="4"/>
      <c r="X18" s="4"/>
      <c r="Y18" s="4"/>
      <c r="Z18" s="4"/>
    </row>
    <row r="19" spans="1:26" x14ac:dyDescent="0.25">
      <c r="A19" s="4"/>
      <c r="B19" s="25"/>
      <c r="C19" s="4"/>
      <c r="D19" s="4"/>
      <c r="E19" s="4"/>
      <c r="F19" s="4"/>
      <c r="G19" s="4"/>
      <c r="H19" s="4"/>
      <c r="I19" s="4"/>
      <c r="J19" s="4"/>
      <c r="K19" s="4"/>
      <c r="L19" s="4"/>
      <c r="M19" s="4"/>
      <c r="N19" s="4"/>
      <c r="O19" s="4"/>
      <c r="P19" s="4"/>
      <c r="Q19" s="4"/>
      <c r="R19" s="4"/>
      <c r="S19" s="4"/>
      <c r="T19" s="4"/>
      <c r="U19" s="4"/>
      <c r="V19" s="4"/>
      <c r="W19" s="4"/>
      <c r="X19" s="4"/>
      <c r="Y19" s="4"/>
      <c r="Z19" s="4"/>
    </row>
    <row r="20" spans="1:26"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F42" s="4"/>
      <c r="G42" s="4"/>
      <c r="H42" s="4"/>
      <c r="I42" s="4"/>
      <c r="J42" s="4"/>
      <c r="K42" s="4"/>
      <c r="L42" s="4"/>
      <c r="M42" s="4"/>
      <c r="N42" s="4"/>
      <c r="O42" s="4"/>
      <c r="P42" s="4"/>
      <c r="Q42" s="4"/>
      <c r="R42" s="4"/>
      <c r="S42" s="4"/>
      <c r="T42" s="4"/>
      <c r="U42" s="4"/>
      <c r="V42" s="4"/>
      <c r="W42" s="4"/>
      <c r="X42" s="4"/>
      <c r="Y42" s="4"/>
      <c r="Z42" s="4"/>
    </row>
  </sheetData>
  <sheetProtection algorithmName="SHA-512" hashValue="cCCEKX40nfhA7jtlFNovPHGQySsnveWSjGQFtSbc2M3BS9OJ45dzf0GP9jwLz1wjpx9uDA5WibEPvX8CNsAUvQ==" saltValue="l7XlsVuG2n/4PN9YA9NFqQ==" spinCount="100000" sheet="1" formatCells="0" formatColumns="0" formatRows="0" insertColumns="0" insertRows="0" insertHyperlinks="0" deleteColumns="0" deleteRows="0" sort="0" autoFilter="0" pivotTables="0"/>
  <hyperlinks>
    <hyperlink ref="A6" location="Calculator!B2" display="Company Type" xr:uid="{7A960F34-D63B-454E-AF80-E1C4B882414E}"/>
    <hyperlink ref="A7" location="Calculator!C2" display="User Count" xr:uid="{A4FCC985-FC33-4F4C-9645-8196B1B5ADDD}"/>
    <hyperlink ref="A8" location="Definitions!D2" display="Facility Count" xr:uid="{0112C901-C4C7-4DBA-A8A9-F48D7C7E1C6B}"/>
    <hyperlink ref="A9" location="Definitions!E2" display="Revenue" xr:uid="{6C05CE2D-1268-407D-BF5A-4264CFF92E9E}"/>
  </hyperlink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vt:lpstr>
      <vt:lpstr>Calculator</vt:lpstr>
      <vt:lpstr>Definitions</vt:lpstr>
      <vt:lpstr>Company_Type</vt:lpstr>
      <vt:lpstr>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 McGuire</dc:creator>
  <cp:keywords/>
  <dc:description/>
  <cp:lastModifiedBy>Johnny McGuire</cp:lastModifiedBy>
  <cp:revision/>
  <dcterms:created xsi:type="dcterms:W3CDTF">2022-01-04T18:47:22Z</dcterms:created>
  <dcterms:modified xsi:type="dcterms:W3CDTF">2022-08-23T16:37:43Z</dcterms:modified>
  <cp:category/>
  <cp:contentStatus/>
</cp:coreProperties>
</file>